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96" windowWidth="8412" windowHeight="4968"/>
  </bookViews>
  <sheets>
    <sheet name="Model" sheetId="1" r:id="rId1"/>
  </sheets>
  <definedNames>
    <definedName name="ASTMReqd">Model!$E$35:$F$36</definedName>
    <definedName name="ASTMUsed">Model!$B$35:$C$36</definedName>
    <definedName name="BlendPlan">Model!$B$20:$C$25</definedName>
    <definedName name="Demand">Model!$B$28:$C$28</definedName>
    <definedName name="FCGUsed">Model!$B$40:$C$40</definedName>
    <definedName name="InputsAvailable">Model!$F$20:$F$24</definedName>
    <definedName name="InputsUsed">Model!$D$20:$D$24</definedName>
    <definedName name="MaxFCG">Model!$B$42:$C$42</definedName>
    <definedName name="Outputs">Model!$B$26:$C$26</definedName>
    <definedName name="Profit">Model!$B$46</definedName>
    <definedName name="RONReqd">Model!$E$33:$F$33</definedName>
    <definedName name="RONUsed">Model!$B$33:$C$33</definedName>
    <definedName name="RVPReqd">Model!$E$34:$F$34</definedName>
    <definedName name="RVPUsed">Model!$B$34:$C$34</definedName>
    <definedName name="solver_adj" localSheetId="0" hidden="1">Model!$B$20:$C$25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Model!$B$35:$C$36</definedName>
    <definedName name="solver_lhs2" localSheetId="0" hidden="1">Model!$B$40:$C$40</definedName>
    <definedName name="solver_lhs3" localSheetId="0" hidden="1">Model!$D$20:$D$24</definedName>
    <definedName name="solver_lhs4" localSheetId="0" hidden="1">Model!$B$26:$C$26</definedName>
    <definedName name="solver_lhs5" localSheetId="0" hidden="1">Model!$B$33:$C$33</definedName>
    <definedName name="solver_lhs6" localSheetId="0" hidden="1">Model!$B$34:$C$34</definedName>
    <definedName name="solver_lhs7" localSheetId="0" hidden="1">Model!$B$40:$C$40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6</definedName>
    <definedName name="solver_nwt" localSheetId="0" hidden="1">1</definedName>
    <definedName name="solver_ofx" localSheetId="0" hidden="1">2</definedName>
    <definedName name="solver_opt" localSheetId="0" hidden="1">Model!$B$46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el7" localSheetId="0" hidden="1">1</definedName>
    <definedName name="solver_reo" localSheetId="0" hidden="1">2</definedName>
    <definedName name="solver_rep" localSheetId="0" hidden="1">2</definedName>
    <definedName name="solver_rhs1" localSheetId="0" hidden="1">ASTMReqd</definedName>
    <definedName name="solver_rhs2" localSheetId="0" hidden="1">MaxFCG</definedName>
    <definedName name="solver_rhs3" localSheetId="0" hidden="1">InputsAvailable</definedName>
    <definedName name="solver_rhs4" localSheetId="0" hidden="1">Demand</definedName>
    <definedName name="solver_rhs5" localSheetId="0" hidden="1">RONReqd</definedName>
    <definedName name="solver_rhs6" localSheetId="0" hidden="1">RVPReqd</definedName>
    <definedName name="solver_rhs7" localSheetId="0" hidden="1">Model!$B$42:$C$42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Model!$B$42:$C$42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C34" i="1" l="1"/>
  <c r="C35" i="1"/>
  <c r="C36" i="1"/>
  <c r="B36" i="1"/>
  <c r="B35" i="1"/>
  <c r="B34" i="1"/>
  <c r="C33" i="1"/>
  <c r="B33" i="1"/>
  <c r="B26" i="1"/>
  <c r="B45" i="1" s="1"/>
  <c r="B46" i="1" s="1"/>
  <c r="C26" i="1"/>
  <c r="B44" i="1"/>
  <c r="C42" i="1"/>
  <c r="B42" i="1"/>
  <c r="C40" i="1"/>
  <c r="B40" i="1"/>
  <c r="F36" i="1"/>
  <c r="E36" i="1"/>
  <c r="F35" i="1"/>
  <c r="E35" i="1"/>
  <c r="F34" i="1"/>
  <c r="E34" i="1"/>
  <c r="F33" i="1"/>
  <c r="E33" i="1"/>
  <c r="D20" i="1"/>
  <c r="D21" i="1"/>
  <c r="D22" i="1"/>
  <c r="D23" i="1"/>
  <c r="D24" i="1"/>
</calcChain>
</file>

<file path=xl/sharedStrings.xml><?xml version="1.0" encoding="utf-8"?>
<sst xmlns="http://schemas.openxmlformats.org/spreadsheetml/2006/main" count="104" uniqueCount="63">
  <si>
    <t>Attributes of inputs</t>
  </si>
  <si>
    <t>Requirements for gasolines</t>
  </si>
  <si>
    <t>RON</t>
  </si>
  <si>
    <t>RVP</t>
  </si>
  <si>
    <t>ASTM(70)</t>
  </si>
  <si>
    <t>ASTM(130)</t>
  </si>
  <si>
    <t>Regular</t>
  </si>
  <si>
    <t>Premium</t>
  </si>
  <si>
    <t>Reformate</t>
  </si>
  <si>
    <t>(min)</t>
  </si>
  <si>
    <t>FCG</t>
  </si>
  <si>
    <t>(max)</t>
  </si>
  <si>
    <t>ISO</t>
  </si>
  <si>
    <t>POL</t>
  </si>
  <si>
    <t>MTBE</t>
  </si>
  <si>
    <t>BUT</t>
  </si>
  <si>
    <t>Maximum percentage FCG</t>
  </si>
  <si>
    <t>Grams of lead per liter of each product</t>
  </si>
  <si>
    <t>cents</t>
  </si>
  <si>
    <t>Selling prices per liter (cents)</t>
  </si>
  <si>
    <t>Blending plan</t>
  </si>
  <si>
    <t>Used</t>
  </si>
  <si>
    <t>Available</t>
  </si>
  <si>
    <t>&lt;=</t>
  </si>
  <si>
    <t>Total</t>
  </si>
  <si>
    <t>&gt;=</t>
  </si>
  <si>
    <t>Demand</t>
  </si>
  <si>
    <t>Constraints on attributes</t>
  </si>
  <si>
    <t>Required</t>
  </si>
  <si>
    <t>Constraints on FCG</t>
  </si>
  <si>
    <t>Maximum</t>
  </si>
  <si>
    <t>Cost for lead</t>
  </si>
  <si>
    <t>Revenue</t>
  </si>
  <si>
    <t>Profit</t>
  </si>
  <si>
    <t>Range names used:</t>
  </si>
  <si>
    <t>ASTMReqd</t>
  </si>
  <si>
    <t>ASTMUsed</t>
  </si>
  <si>
    <t>BlendPlan</t>
  </si>
  <si>
    <t>FCGUsed</t>
  </si>
  <si>
    <t>InputsAvailable</t>
  </si>
  <si>
    <t>InputsUsed</t>
  </si>
  <si>
    <t>MaxFCG</t>
  </si>
  <si>
    <t>Outputs</t>
  </si>
  <si>
    <t>RONReqd</t>
  </si>
  <si>
    <t>RONUsed</t>
  </si>
  <si>
    <t>RVPReqd</t>
  </si>
  <si>
    <t>RVPUsed</t>
  </si>
  <si>
    <t>Cost of removing 0.1 gram per liter</t>
  </si>
  <si>
    <t>=Model!$E$35:$F$36</t>
  </si>
  <si>
    <t>=Model!$B$35:$C$36</t>
  </si>
  <si>
    <t>=Model!$B$20:$C$25</t>
  </si>
  <si>
    <t>=Model!$B$28:$C$28</t>
  </si>
  <si>
    <t>=Model!$B$40:$C$40</t>
  </si>
  <si>
    <t>=Model!$F$20:$F$24</t>
  </si>
  <si>
    <t>=Model!$D$20:$D$24</t>
  </si>
  <si>
    <t>=Model!$B$42:$C$42</t>
  </si>
  <si>
    <t>=Model!$B$26:$C$26</t>
  </si>
  <si>
    <t>=Model!$B$46</t>
  </si>
  <si>
    <t>=Model!$E$33:$F$33</t>
  </si>
  <si>
    <t>=Model!$B$33:$C$33</t>
  </si>
  <si>
    <t>=Model!$E$34:$F$34</t>
  </si>
  <si>
    <t>=Model!$B$34:$C$34</t>
  </si>
  <si>
    <t>Producing gasoline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</si>
</sst>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0.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164" fontId="2" fillId="2" borderId="0" xfId="0" applyNumberFormat="1" applyFont="1" applyFill="1" applyBorder="1"/>
    <xf numFmtId="0" fontId="2" fillId="2" borderId="0" xfId="0" applyFont="1" applyFill="1" applyBorder="1"/>
    <xf numFmtId="9" fontId="2" fillId="2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0" fontId="2" fillId="0" borderId="0" xfId="0" applyFont="1" applyAlignment="1">
      <alignment horizontal="center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Alignment="1">
      <alignment horizontal="centerContinuous"/>
    </xf>
    <xf numFmtId="5" fontId="2" fillId="0" borderId="0" xfId="0" applyNumberFormat="1" applyFont="1"/>
    <xf numFmtId="5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7"/>
  <sheetViews>
    <sheetView tabSelected="1" workbookViewId="0"/>
  </sheetViews>
  <sheetFormatPr defaultColWidth="9.109375" defaultRowHeight="14.4" x14ac:dyDescent="0.3"/>
  <cols>
    <col min="1" max="1" width="35.6640625" style="2" customWidth="1"/>
    <col min="2" max="4" width="9.109375" style="2"/>
    <col min="5" max="5" width="10.109375" style="2" customWidth="1"/>
    <col min="6" max="6" width="9.109375" style="2"/>
    <col min="7" max="7" width="10.44140625" style="2" customWidth="1"/>
    <col min="8" max="11" width="9.109375" style="2"/>
    <col min="12" max="12" width="15.33203125" style="2" customWidth="1"/>
    <col min="13" max="16384" width="9.109375" style="2"/>
  </cols>
  <sheetData>
    <row r="1" spans="1:13" x14ac:dyDescent="0.3">
      <c r="A1" s="1" t="s">
        <v>62</v>
      </c>
      <c r="L1" s="1" t="s">
        <v>34</v>
      </c>
    </row>
    <row r="2" spans="1:13" x14ac:dyDescent="0.3">
      <c r="L2" s="3" t="s">
        <v>35</v>
      </c>
      <c r="M2" s="3" t="s">
        <v>48</v>
      </c>
    </row>
    <row r="3" spans="1:13" x14ac:dyDescent="0.3">
      <c r="A3" s="2" t="s">
        <v>0</v>
      </c>
      <c r="G3" s="2" t="s">
        <v>1</v>
      </c>
      <c r="L3" s="3" t="s">
        <v>36</v>
      </c>
      <c r="M3" s="3" t="s">
        <v>49</v>
      </c>
    </row>
    <row r="4" spans="1:13" s="4" customFormat="1" x14ac:dyDescent="0.3">
      <c r="B4" s="4" t="s">
        <v>2</v>
      </c>
      <c r="C4" s="4" t="s">
        <v>3</v>
      </c>
      <c r="D4" s="4" t="s">
        <v>4</v>
      </c>
      <c r="E4" s="4" t="s">
        <v>5</v>
      </c>
      <c r="H4" s="4" t="s">
        <v>6</v>
      </c>
      <c r="I4" s="4" t="s">
        <v>7</v>
      </c>
      <c r="L4" s="5" t="s">
        <v>37</v>
      </c>
      <c r="M4" s="5" t="s">
        <v>50</v>
      </c>
    </row>
    <row r="5" spans="1:13" x14ac:dyDescent="0.3">
      <c r="A5" s="2" t="s">
        <v>8</v>
      </c>
      <c r="B5" s="6">
        <v>98.9</v>
      </c>
      <c r="C5" s="7">
        <v>7.66</v>
      </c>
      <c r="D5" s="7">
        <v>-5</v>
      </c>
      <c r="E5" s="7">
        <v>46</v>
      </c>
      <c r="G5" s="2" t="s">
        <v>2</v>
      </c>
      <c r="H5" s="7">
        <v>90</v>
      </c>
      <c r="I5" s="7">
        <v>96</v>
      </c>
      <c r="J5" s="4" t="s">
        <v>9</v>
      </c>
      <c r="L5" s="3" t="s">
        <v>26</v>
      </c>
      <c r="M5" s="3" t="s">
        <v>51</v>
      </c>
    </row>
    <row r="6" spans="1:13" x14ac:dyDescent="0.3">
      <c r="A6" s="2" t="s">
        <v>10</v>
      </c>
      <c r="B6" s="6">
        <v>93.2</v>
      </c>
      <c r="C6" s="7">
        <v>9.7799999999999994</v>
      </c>
      <c r="D6" s="7">
        <v>57</v>
      </c>
      <c r="E6" s="7">
        <v>103</v>
      </c>
      <c r="G6" s="2" t="s">
        <v>3</v>
      </c>
      <c r="H6" s="7">
        <v>21.18</v>
      </c>
      <c r="I6" s="7">
        <v>21.18</v>
      </c>
      <c r="J6" s="4" t="s">
        <v>11</v>
      </c>
      <c r="L6" s="3" t="s">
        <v>38</v>
      </c>
      <c r="M6" s="3" t="s">
        <v>52</v>
      </c>
    </row>
    <row r="7" spans="1:13" x14ac:dyDescent="0.3">
      <c r="A7" s="2" t="s">
        <v>12</v>
      </c>
      <c r="B7" s="6">
        <v>86.1</v>
      </c>
      <c r="C7" s="7">
        <v>29.62</v>
      </c>
      <c r="D7" s="7">
        <v>107</v>
      </c>
      <c r="E7" s="7">
        <v>100</v>
      </c>
      <c r="G7" s="2" t="s">
        <v>4</v>
      </c>
      <c r="H7" s="7">
        <v>10</v>
      </c>
      <c r="I7" s="7">
        <v>10</v>
      </c>
      <c r="J7" s="4" t="s">
        <v>9</v>
      </c>
      <c r="L7" s="3" t="s">
        <v>39</v>
      </c>
      <c r="M7" s="3" t="s">
        <v>53</v>
      </c>
    </row>
    <row r="8" spans="1:13" x14ac:dyDescent="0.3">
      <c r="A8" s="2" t="s">
        <v>13</v>
      </c>
      <c r="B8" s="6">
        <v>97</v>
      </c>
      <c r="C8" s="7">
        <v>14.51</v>
      </c>
      <c r="D8" s="7">
        <v>7</v>
      </c>
      <c r="E8" s="7">
        <v>73</v>
      </c>
      <c r="G8" s="2" t="s">
        <v>5</v>
      </c>
      <c r="H8" s="7">
        <v>50</v>
      </c>
      <c r="I8" s="7">
        <v>50</v>
      </c>
      <c r="J8" s="4" t="s">
        <v>9</v>
      </c>
      <c r="L8" s="3" t="s">
        <v>40</v>
      </c>
      <c r="M8" s="3" t="s">
        <v>54</v>
      </c>
    </row>
    <row r="9" spans="1:13" x14ac:dyDescent="0.3">
      <c r="A9" s="2" t="s">
        <v>14</v>
      </c>
      <c r="B9" s="6">
        <v>117</v>
      </c>
      <c r="C9" s="7">
        <v>13.45</v>
      </c>
      <c r="D9" s="7">
        <v>98</v>
      </c>
      <c r="E9" s="7">
        <v>100</v>
      </c>
      <c r="L9" s="3" t="s">
        <v>41</v>
      </c>
      <c r="M9" s="3" t="s">
        <v>55</v>
      </c>
    </row>
    <row r="10" spans="1:13" x14ac:dyDescent="0.3">
      <c r="A10" s="2" t="s">
        <v>15</v>
      </c>
      <c r="B10" s="6">
        <v>98</v>
      </c>
      <c r="C10" s="7">
        <v>166.99</v>
      </c>
      <c r="D10" s="7">
        <v>130</v>
      </c>
      <c r="E10" s="7">
        <v>100</v>
      </c>
      <c r="G10" s="2" t="s">
        <v>16</v>
      </c>
      <c r="J10" s="8">
        <v>0.38</v>
      </c>
      <c r="L10" s="3" t="s">
        <v>42</v>
      </c>
      <c r="M10" s="3" t="s">
        <v>56</v>
      </c>
    </row>
    <row r="11" spans="1:13" x14ac:dyDescent="0.3">
      <c r="L11" s="3" t="s">
        <v>33</v>
      </c>
      <c r="M11" s="3" t="s">
        <v>57</v>
      </c>
    </row>
    <row r="12" spans="1:13" x14ac:dyDescent="0.3">
      <c r="A12" s="2" t="s">
        <v>17</v>
      </c>
      <c r="B12" s="7">
        <v>0.15</v>
      </c>
      <c r="L12" s="3" t="s">
        <v>43</v>
      </c>
      <c r="M12" s="3" t="s">
        <v>58</v>
      </c>
    </row>
    <row r="13" spans="1:13" x14ac:dyDescent="0.3">
      <c r="A13" s="2" t="s">
        <v>47</v>
      </c>
      <c r="B13" s="7">
        <v>21.3</v>
      </c>
      <c r="C13" s="4" t="s">
        <v>18</v>
      </c>
      <c r="L13" s="3" t="s">
        <v>44</v>
      </c>
      <c r="M13" s="3" t="s">
        <v>59</v>
      </c>
    </row>
    <row r="14" spans="1:13" x14ac:dyDescent="0.3">
      <c r="L14" s="3" t="s">
        <v>45</v>
      </c>
      <c r="M14" s="3" t="s">
        <v>60</v>
      </c>
    </row>
    <row r="15" spans="1:13" x14ac:dyDescent="0.3">
      <c r="B15" s="4" t="s">
        <v>6</v>
      </c>
      <c r="C15" s="4" t="s">
        <v>7</v>
      </c>
      <c r="L15" s="3" t="s">
        <v>46</v>
      </c>
      <c r="M15" s="3" t="s">
        <v>61</v>
      </c>
    </row>
    <row r="16" spans="1:13" x14ac:dyDescent="0.3">
      <c r="A16" s="2" t="s">
        <v>19</v>
      </c>
      <c r="B16" s="7">
        <v>75.400000000000006</v>
      </c>
      <c r="C16" s="7">
        <v>81.900000000000006</v>
      </c>
    </row>
    <row r="17" spans="1:14" x14ac:dyDescent="0.3">
      <c r="L17" s="1"/>
    </row>
    <row r="18" spans="1:14" x14ac:dyDescent="0.3">
      <c r="A18" s="2" t="s">
        <v>20</v>
      </c>
      <c r="L18" s="9"/>
      <c r="M18" s="10"/>
    </row>
    <row r="19" spans="1:14" s="4" customFormat="1" x14ac:dyDescent="0.3">
      <c r="B19" s="4" t="s">
        <v>6</v>
      </c>
      <c r="C19" s="4" t="s">
        <v>7</v>
      </c>
      <c r="D19" s="4" t="s">
        <v>21</v>
      </c>
      <c r="F19" s="4" t="s">
        <v>22</v>
      </c>
      <c r="L19" s="9"/>
      <c r="M19" s="10"/>
    </row>
    <row r="20" spans="1:14" x14ac:dyDescent="0.3">
      <c r="A20" s="2" t="s">
        <v>8</v>
      </c>
      <c r="B20" s="11">
        <v>1266.516188583385</v>
      </c>
      <c r="C20" s="11">
        <v>14305.483811416614</v>
      </c>
      <c r="D20" s="2">
        <f>SUM(B20:C20)</f>
        <v>15572</v>
      </c>
      <c r="E20" s="12" t="s">
        <v>23</v>
      </c>
      <c r="F20" s="7">
        <v>15572</v>
      </c>
      <c r="I20" s="4"/>
      <c r="J20" s="4"/>
      <c r="K20" s="4"/>
      <c r="L20" s="4"/>
      <c r="M20" s="4"/>
      <c r="N20" s="4"/>
    </row>
    <row r="21" spans="1:14" x14ac:dyDescent="0.3">
      <c r="A21" s="2" t="s">
        <v>10</v>
      </c>
      <c r="B21" s="11">
        <v>3194.4547493312962</v>
      </c>
      <c r="C21" s="11">
        <v>12239.545250668691</v>
      </c>
      <c r="D21" s="2">
        <f>SUM(B21:C21)</f>
        <v>15433.999999999987</v>
      </c>
      <c r="E21" s="12" t="s">
        <v>23</v>
      </c>
      <c r="F21" s="7">
        <v>15434</v>
      </c>
      <c r="J21" s="13"/>
      <c r="K21" s="14"/>
      <c r="L21" s="14"/>
      <c r="M21" s="14"/>
      <c r="N21" s="15"/>
    </row>
    <row r="22" spans="1:14" x14ac:dyDescent="0.3">
      <c r="A22" s="2" t="s">
        <v>12</v>
      </c>
      <c r="B22" s="11">
        <v>3956.4136604107875</v>
      </c>
      <c r="C22" s="11">
        <v>2752.586339589212</v>
      </c>
      <c r="D22" s="2">
        <f>SUM(B22:C22)</f>
        <v>6709</v>
      </c>
      <c r="E22" s="12" t="s">
        <v>23</v>
      </c>
      <c r="F22" s="7">
        <v>6709</v>
      </c>
      <c r="J22" s="13"/>
      <c r="K22" s="14"/>
      <c r="L22" s="14"/>
      <c r="M22" s="14"/>
      <c r="N22" s="15"/>
    </row>
    <row r="23" spans="1:14" x14ac:dyDescent="0.3">
      <c r="A23" s="2" t="s">
        <v>13</v>
      </c>
      <c r="B23" s="11">
        <v>1190</v>
      </c>
      <c r="C23" s="11">
        <v>0</v>
      </c>
      <c r="D23" s="2">
        <f>SUM(B23:C23)</f>
        <v>1190</v>
      </c>
      <c r="E23" s="12" t="s">
        <v>23</v>
      </c>
      <c r="F23" s="7">
        <v>1190</v>
      </c>
      <c r="J23" s="13"/>
      <c r="K23" s="14"/>
      <c r="L23" s="14"/>
      <c r="M23" s="14"/>
      <c r="N23" s="15"/>
    </row>
    <row r="24" spans="1:14" x14ac:dyDescent="0.3">
      <c r="A24" s="2" t="s">
        <v>14</v>
      </c>
      <c r="B24" s="11">
        <v>0</v>
      </c>
      <c r="C24" s="11">
        <v>748</v>
      </c>
      <c r="D24" s="2">
        <f>SUM(B24:C24)</f>
        <v>748</v>
      </c>
      <c r="E24" s="12" t="s">
        <v>23</v>
      </c>
      <c r="F24" s="7">
        <v>748</v>
      </c>
      <c r="J24" s="13"/>
      <c r="K24" s="14"/>
      <c r="L24" s="14"/>
      <c r="M24" s="14"/>
      <c r="N24" s="15"/>
    </row>
    <row r="25" spans="1:14" x14ac:dyDescent="0.3">
      <c r="A25" s="2" t="s">
        <v>15</v>
      </c>
      <c r="B25" s="11">
        <v>192.61540167448905</v>
      </c>
      <c r="C25" s="11">
        <v>2163.7142053483481</v>
      </c>
      <c r="E25" s="12"/>
      <c r="J25" s="13"/>
      <c r="K25" s="14"/>
      <c r="L25" s="14"/>
      <c r="M25" s="14"/>
      <c r="N25" s="15"/>
    </row>
    <row r="26" spans="1:14" x14ac:dyDescent="0.3">
      <c r="A26" s="2" t="s">
        <v>24</v>
      </c>
      <c r="B26" s="2">
        <f>SUM(B20:B25)</f>
        <v>9799.9999999999582</v>
      </c>
      <c r="C26" s="2">
        <f>SUM(C20:C25)</f>
        <v>32209.329607022864</v>
      </c>
      <c r="J26" s="13"/>
      <c r="K26" s="14"/>
      <c r="L26" s="14"/>
      <c r="M26" s="14"/>
      <c r="N26" s="4"/>
    </row>
    <row r="27" spans="1:14" x14ac:dyDescent="0.3">
      <c r="B27" s="4" t="s">
        <v>25</v>
      </c>
      <c r="C27" s="4" t="s">
        <v>25</v>
      </c>
    </row>
    <row r="28" spans="1:14" x14ac:dyDescent="0.3">
      <c r="A28" s="2" t="s">
        <v>26</v>
      </c>
      <c r="B28" s="7">
        <v>9800</v>
      </c>
      <c r="C28" s="7">
        <v>30000</v>
      </c>
    </row>
    <row r="29" spans="1:14" x14ac:dyDescent="0.3">
      <c r="I29" s="4"/>
      <c r="J29" s="4"/>
      <c r="K29" s="4"/>
      <c r="L29" s="4"/>
    </row>
    <row r="30" spans="1:14" x14ac:dyDescent="0.3">
      <c r="A30" s="2" t="s">
        <v>27</v>
      </c>
      <c r="J30" s="14"/>
      <c r="K30" s="14"/>
      <c r="L30" s="4"/>
    </row>
    <row r="31" spans="1:14" x14ac:dyDescent="0.3">
      <c r="B31" s="16" t="s">
        <v>21</v>
      </c>
      <c r="C31" s="16"/>
      <c r="E31" s="16" t="s">
        <v>28</v>
      </c>
      <c r="F31" s="16"/>
      <c r="J31" s="14"/>
      <c r="K31" s="14"/>
      <c r="L31" s="4"/>
    </row>
    <row r="32" spans="1:14" s="4" customFormat="1" x14ac:dyDescent="0.3">
      <c r="B32" s="4" t="s">
        <v>6</v>
      </c>
      <c r="C32" s="4" t="s">
        <v>7</v>
      </c>
      <c r="E32" s="4" t="s">
        <v>6</v>
      </c>
      <c r="F32" s="4" t="s">
        <v>7</v>
      </c>
      <c r="I32" s="2"/>
      <c r="J32" s="14"/>
      <c r="K32" s="14"/>
      <c r="M32" s="2"/>
      <c r="N32" s="2"/>
    </row>
    <row r="33" spans="1:13" x14ac:dyDescent="0.3">
      <c r="A33" s="2" t="s">
        <v>2</v>
      </c>
      <c r="B33" s="2">
        <f>SUMPRODUCT(B$20:B$25,$B$5:$B$10)</f>
        <v>897935.15921404236</v>
      </c>
      <c r="C33" s="2">
        <f>SUMPRODUCT(C$20:C$25,$B$5:$B$10)</f>
        <v>3092095.6422741939</v>
      </c>
      <c r="D33" s="12" t="s">
        <v>25</v>
      </c>
      <c r="E33" s="2">
        <f t="shared" ref="E33:F36" si="0">B$26*H5</f>
        <v>881999.99999999627</v>
      </c>
      <c r="F33" s="2">
        <f t="shared" si="0"/>
        <v>3092095.6422741949</v>
      </c>
      <c r="J33" s="14"/>
      <c r="K33" s="14"/>
      <c r="L33" s="4"/>
    </row>
    <row r="34" spans="1:13" x14ac:dyDescent="0.3">
      <c r="A34" s="2" t="s">
        <v>3</v>
      </c>
      <c r="B34" s="2">
        <f>SUMPRODUCT(B$20:B$25,$C$5:$C$10)</f>
        <v>207563.99999999927</v>
      </c>
      <c r="C34" s="2">
        <f>SUMPRODUCT(C$20:C$25,$C$5:$C$10)</f>
        <v>682193.60107674415</v>
      </c>
      <c r="D34" s="12" t="s">
        <v>23</v>
      </c>
      <c r="E34" s="2">
        <f t="shared" si="0"/>
        <v>207563.9999999991</v>
      </c>
      <c r="F34" s="2">
        <f t="shared" si="0"/>
        <v>682193.60107674426</v>
      </c>
      <c r="J34" s="14"/>
      <c r="K34" s="13"/>
    </row>
    <row r="35" spans="1:13" x14ac:dyDescent="0.3">
      <c r="A35" s="2" t="s">
        <v>4</v>
      </c>
      <c r="B35" s="2">
        <f>SUMPRODUCT(B$20:B$25,$D$5:$D$10)</f>
        <v>632457.60365060472</v>
      </c>
      <c r="C35" s="2">
        <f>SUMPRODUCT(C$20:C$25,$D$5:$D$10)</f>
        <v>1275240.2452623632</v>
      </c>
      <c r="D35" s="12" t="s">
        <v>25</v>
      </c>
      <c r="E35" s="2">
        <f t="shared" si="0"/>
        <v>97999.999999999578</v>
      </c>
      <c r="F35" s="2">
        <f t="shared" si="0"/>
        <v>322093.29607022862</v>
      </c>
      <c r="L35" s="9"/>
      <c r="M35" s="10"/>
    </row>
    <row r="36" spans="1:13" x14ac:dyDescent="0.3">
      <c r="A36" s="2" t="s">
        <v>5</v>
      </c>
      <c r="B36" s="2">
        <f>SUMPRODUCT(B$20:B$25,$E$5:$E$10)</f>
        <v>889061.49006448698</v>
      </c>
      <c r="C36" s="2">
        <f>SUMPRODUCT(C$20:C$25,$E$5:$E$10)</f>
        <v>2485155.4706377955</v>
      </c>
      <c r="D36" s="12" t="s">
        <v>25</v>
      </c>
      <c r="E36" s="2">
        <f t="shared" si="0"/>
        <v>489999.9999999979</v>
      </c>
      <c r="F36" s="2">
        <f t="shared" si="0"/>
        <v>1610466.4803511433</v>
      </c>
      <c r="L36" s="9"/>
      <c r="M36" s="10"/>
    </row>
    <row r="37" spans="1:13" x14ac:dyDescent="0.3">
      <c r="L37" s="9"/>
      <c r="M37" s="10"/>
    </row>
    <row r="38" spans="1:13" x14ac:dyDescent="0.3">
      <c r="A38" s="2" t="s">
        <v>29</v>
      </c>
      <c r="L38" s="9"/>
      <c r="M38" s="10"/>
    </row>
    <row r="39" spans="1:13" x14ac:dyDescent="0.3">
      <c r="B39" s="4" t="s">
        <v>6</v>
      </c>
      <c r="C39" s="4" t="s">
        <v>7</v>
      </c>
      <c r="L39" s="9"/>
      <c r="M39" s="10"/>
    </row>
    <row r="40" spans="1:13" x14ac:dyDescent="0.3">
      <c r="A40" s="2" t="s">
        <v>21</v>
      </c>
      <c r="B40" s="2">
        <f>B21</f>
        <v>3194.4547493312962</v>
      </c>
      <c r="C40" s="2">
        <f>C21</f>
        <v>12239.545250668691</v>
      </c>
      <c r="L40" s="9"/>
      <c r="M40" s="10"/>
    </row>
    <row r="41" spans="1:13" x14ac:dyDescent="0.3">
      <c r="B41" s="4" t="s">
        <v>23</v>
      </c>
      <c r="C41" s="4" t="s">
        <v>23</v>
      </c>
      <c r="L41" s="9"/>
      <c r="M41" s="10"/>
    </row>
    <row r="42" spans="1:13" x14ac:dyDescent="0.3">
      <c r="A42" s="2" t="s">
        <v>30</v>
      </c>
      <c r="B42" s="2">
        <f>$J$10*B26</f>
        <v>3723.9999999999841</v>
      </c>
      <c r="C42" s="2">
        <f>$J$10*C26</f>
        <v>12239.545250668689</v>
      </c>
      <c r="L42" s="9"/>
      <c r="M42" s="10"/>
    </row>
    <row r="43" spans="1:13" x14ac:dyDescent="0.3">
      <c r="L43" s="9"/>
      <c r="M43" s="10"/>
    </row>
    <row r="44" spans="1:13" x14ac:dyDescent="0.3">
      <c r="A44" s="2" t="s">
        <v>31</v>
      </c>
      <c r="B44" s="17">
        <f>B13*B12*10*SUM(B26:C26)/100</f>
        <v>13421.98080944379</v>
      </c>
      <c r="L44" s="9"/>
      <c r="M44" s="10"/>
    </row>
    <row r="45" spans="1:13" x14ac:dyDescent="0.3">
      <c r="A45" s="2" t="s">
        <v>32</v>
      </c>
      <c r="B45" s="17">
        <f>SUMPRODUCT(B16:C16,B26:C26)/100</f>
        <v>33768.640948151697</v>
      </c>
      <c r="L45" s="9"/>
      <c r="M45" s="10"/>
    </row>
    <row r="46" spans="1:13" x14ac:dyDescent="0.3">
      <c r="A46" s="2" t="s">
        <v>33</v>
      </c>
      <c r="B46" s="18">
        <f>B45-B44</f>
        <v>20346.660138707906</v>
      </c>
      <c r="L46" s="9"/>
      <c r="M46" s="10"/>
    </row>
    <row r="47" spans="1:13" x14ac:dyDescent="0.3">
      <c r="L47" s="9"/>
      <c r="M47" s="10"/>
    </row>
  </sheetData>
  <phoneticPr fontId="0" type="noConversion"/>
  <printOptions headings="1" gridLines="1" gridLinesSet="0"/>
  <pageMargins left="0.75" right="0.75" top="1" bottom="1" header="0.5" footer="0.5"/>
  <pageSetup scale="89" orientation="portrait" horizontalDpi="300" verticalDpi="300" r:id="rId1"/>
  <headerFooter alignWithMargins="0">
    <oddFooter>&amp;CProblem 3.18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14</vt:i4>
      </vt:variant>
    </vt:vector>
  </HeadingPairs>
  <TitlesOfParts>
    <vt:vector size="15" baseType="lpstr">
      <vt:lpstr>Model</vt:lpstr>
      <vt:lpstr>ASTMReqd</vt:lpstr>
      <vt:lpstr>ASTMUsed</vt:lpstr>
      <vt:lpstr>BlendPlan</vt:lpstr>
      <vt:lpstr>Demand</vt:lpstr>
      <vt:lpstr>FCGUsed</vt:lpstr>
      <vt:lpstr>InputsAvailable</vt:lpstr>
      <vt:lpstr>InputsUsed</vt:lpstr>
      <vt:lpstr>MaxFCG</vt:lpstr>
      <vt:lpstr>Outputs</vt:lpstr>
      <vt:lpstr>Profit</vt:lpstr>
      <vt:lpstr>RONReqd</vt:lpstr>
      <vt:lpstr>RONUsed</vt:lpstr>
      <vt:lpstr>RVPReqd</vt:lpstr>
      <vt:lpstr>RVPUsed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1996-04-04T03:02:29Z</cp:lastPrinted>
  <dcterms:created xsi:type="dcterms:W3CDTF">1999-12-10T02:00:00Z</dcterms:created>
  <dcterms:modified xsi:type="dcterms:W3CDTF">2014-03-09T19:18:22Z</dcterms:modified>
</cp:coreProperties>
</file>